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0" windowWidth="10395" windowHeight="9210"/>
  </bookViews>
  <sheets>
    <sheet name="Tax_Calculator" sheetId="1" r:id="rId1"/>
    <sheet name="Notes" sheetId="3" r:id="rId2"/>
    <sheet name="State Tax Rates" sheetId="2" r:id="rId3"/>
  </sheets>
  <definedNames>
    <definedName name="AnnGamRev">Tax_Calculator!$H$5</definedName>
    <definedName name="Annual_Tax_MOU">'State Tax Rates'!$H$9</definedName>
    <definedName name="QtrGamRev">Tax_Calculator!$H$12</definedName>
    <definedName name="Quarterly_Tax_MOU">'State Tax Rates'!$H$18</definedName>
  </definedNames>
  <calcPr calcId="125725"/>
</workbook>
</file>

<file path=xl/calcChain.xml><?xml version="1.0" encoding="utf-8"?>
<calcChain xmlns="http://schemas.openxmlformats.org/spreadsheetml/2006/main">
  <c r="G17" i="2"/>
  <c r="G18" s="1"/>
  <c r="F17"/>
  <c r="E17"/>
  <c r="E18" s="1"/>
  <c r="D17"/>
  <c r="D18" s="1"/>
  <c r="C17"/>
  <c r="B17"/>
  <c r="B18" s="1"/>
  <c r="G15" i="1"/>
  <c r="F15"/>
  <c r="E15"/>
  <c r="D15"/>
  <c r="C15"/>
  <c r="F18" i="2"/>
  <c r="E8" i="1"/>
  <c r="D8"/>
  <c r="G8"/>
  <c r="C8"/>
  <c r="F8"/>
  <c r="G8" i="2"/>
  <c r="F8"/>
  <c r="F9" s="1"/>
  <c r="E8"/>
  <c r="E9" s="1"/>
  <c r="D8"/>
  <c r="C8"/>
  <c r="B8"/>
  <c r="I5" i="1"/>
  <c r="D9" i="2"/>
  <c r="G9"/>
  <c r="B9"/>
  <c r="C18" l="1"/>
  <c r="H18" s="1"/>
  <c r="B15" i="1" s="1"/>
  <c r="C9" i="2"/>
  <c r="H8"/>
  <c r="H17"/>
  <c r="H9"/>
  <c r="B8" i="1" l="1"/>
  <c r="H8" s="1"/>
  <c r="H15"/>
</calcChain>
</file>

<file path=xl/sharedStrings.xml><?xml version="1.0" encoding="utf-8"?>
<sst xmlns="http://schemas.openxmlformats.org/spreadsheetml/2006/main" count="69" uniqueCount="42">
  <si>
    <t>0-200k</t>
  </si>
  <si>
    <t>5m-10m</t>
  </si>
  <si>
    <t>10m-20m</t>
  </si>
  <si>
    <t>20mplus</t>
  </si>
  <si>
    <t>State Tax</t>
  </si>
  <si>
    <t>GST Rebate</t>
  </si>
  <si>
    <t>Total Tax</t>
  </si>
  <si>
    <t>Total</t>
  </si>
  <si>
    <t>200k-1m**</t>
  </si>
  <si>
    <t>Taxable Revenue</t>
  </si>
  <si>
    <t>State Tax Calculation</t>
  </si>
  <si>
    <t>1m-5m**</t>
  </si>
  <si>
    <t>Band - Annual</t>
  </si>
  <si>
    <t>** Smoothing applies</t>
  </si>
  <si>
    <t>Annual Tax</t>
  </si>
  <si>
    <t>ANNUAL REVENUE</t>
  </si>
  <si>
    <t>ANNUAL CLUB TAX CALCULATOR</t>
  </si>
  <si>
    <t>Annual Rates &amp; Bands</t>
  </si>
  <si>
    <r>
      <t xml:space="preserve">                            Enter Your </t>
    </r>
    <r>
      <rPr>
        <b/>
        <u/>
        <sz val="18"/>
        <color indexed="10"/>
        <rFont val="Calibri"/>
        <family val="2"/>
      </rPr>
      <t>Annual</t>
    </r>
    <r>
      <rPr>
        <b/>
        <sz val="18"/>
        <color indexed="10"/>
        <rFont val="Calibri"/>
        <family val="2"/>
      </rPr>
      <t xml:space="preserve"> Gaming Machine Revenue here  </t>
    </r>
    <r>
      <rPr>
        <b/>
        <sz val="22"/>
        <color indexed="10"/>
        <rFont val="Calibri"/>
        <family val="2"/>
      </rPr>
      <t>&gt;&gt;&gt;</t>
    </r>
  </si>
  <si>
    <t>TAX CALCULATOR</t>
  </si>
  <si>
    <t>Legislated Rates
September 2011</t>
  </si>
  <si>
    <t>Quarterly Rates &amp; Bands</t>
  </si>
  <si>
    <t>0-50k</t>
  </si>
  <si>
    <t>50k-250k**</t>
  </si>
  <si>
    <t>250k- 1.25m**</t>
  </si>
  <si>
    <t>1.25m-2.5m</t>
  </si>
  <si>
    <t>2.5m-5m</t>
  </si>
  <si>
    <t>5mplus</t>
  </si>
  <si>
    <t>Quarterly Tax</t>
  </si>
  <si>
    <t>Cat 1</t>
  </si>
  <si>
    <t>ClubGRANTS*</t>
  </si>
  <si>
    <t>Cat 2</t>
  </si>
  <si>
    <r>
      <t xml:space="preserve">*   </t>
    </r>
    <r>
      <rPr>
        <b/>
        <sz val="12"/>
        <color indexed="17"/>
        <rFont val="Calibri"/>
        <family val="2"/>
      </rPr>
      <t xml:space="preserve">ClubGRANTS is based on the Annual Gaming Machine Revenue for the poker machine year 1 September to 31 August.  </t>
    </r>
  </si>
  <si>
    <t>Cat 3**</t>
  </si>
  <si>
    <t>GST***</t>
  </si>
  <si>
    <r>
      <t xml:space="preserve">***  </t>
    </r>
    <r>
      <rPr>
        <b/>
        <sz val="12"/>
        <color indexed="17"/>
        <rFont val="Calibri"/>
        <family val="2"/>
      </rPr>
      <t xml:space="preserve">GST can be further reduced where clubs undertake promotional activies involving cash prizes.  Please refer to Circulars for details.   </t>
    </r>
  </si>
  <si>
    <r>
      <t xml:space="preserve">**   </t>
    </r>
    <r>
      <rPr>
        <b/>
        <sz val="12"/>
        <color indexed="17"/>
        <rFont val="Calibri"/>
        <family val="2"/>
      </rPr>
      <t xml:space="preserve">ClubGRANTS category 3 will be payable as part of a club's quarterly tax assessments  </t>
    </r>
  </si>
  <si>
    <t>QUARTERLY CLUB TAX CALCULATOR</t>
  </si>
  <si>
    <r>
      <t xml:space="preserve">                            Enter Your </t>
    </r>
    <r>
      <rPr>
        <b/>
        <u/>
        <sz val="18"/>
        <color indexed="10"/>
        <rFont val="Calibri"/>
        <family val="2"/>
      </rPr>
      <t>Quarterly</t>
    </r>
    <r>
      <rPr>
        <b/>
        <sz val="18"/>
        <color indexed="10"/>
        <rFont val="Calibri"/>
        <family val="2"/>
      </rPr>
      <t xml:space="preserve"> Gaming Machine Revenue here  </t>
    </r>
    <r>
      <rPr>
        <b/>
        <sz val="22"/>
        <color indexed="10"/>
        <rFont val="Calibri"/>
        <family val="2"/>
      </rPr>
      <t>&gt;&gt;&gt;</t>
    </r>
  </si>
  <si>
    <t>QUARTERLY REVENUE</t>
  </si>
  <si>
    <t>Legislated Rates
1 September 2011</t>
  </si>
  <si>
    <t>Legislated Rates from 1 September 2011</t>
  </si>
</sst>
</file>

<file path=xl/styles.xml><?xml version="1.0" encoding="utf-8"?>
<styleSheet xmlns="http://schemas.openxmlformats.org/spreadsheetml/2006/main">
  <numFmts count="4">
    <numFmt numFmtId="42" formatCode="_-&quot;$&quot;* #,##0_-;\-&quot;$&quot;* #,##0_-;_-&quot;$&quot;* &quot;-&quot;_-;_-@_-"/>
    <numFmt numFmtId="164" formatCode="_(&quot;$&quot;* #,##0_);_(&quot;$&quot;* \(#,##0\);_(&quot;$&quot;* &quot;-&quot;_);_(@_)"/>
    <numFmt numFmtId="165" formatCode="0.0%"/>
    <numFmt numFmtId="166" formatCode="&quot;$&quot;#,##0"/>
  </numFmts>
  <fonts count="32">
    <font>
      <sz val="10"/>
      <name val="Arial"/>
    </font>
    <font>
      <sz val="10"/>
      <name val="Arial"/>
      <family val="2"/>
    </font>
    <font>
      <sz val="8"/>
      <name val="Arial"/>
      <family val="2"/>
    </font>
    <font>
      <b/>
      <sz val="10"/>
      <name val="Arial"/>
      <family val="2"/>
    </font>
    <font>
      <sz val="10"/>
      <name val="Arial"/>
      <family val="2"/>
    </font>
    <font>
      <b/>
      <sz val="12"/>
      <name val="Arial"/>
      <family val="2"/>
    </font>
    <font>
      <b/>
      <sz val="18"/>
      <color indexed="10"/>
      <name val="Calibri"/>
      <family val="2"/>
    </font>
    <font>
      <b/>
      <u/>
      <sz val="18"/>
      <color indexed="10"/>
      <name val="Calibri"/>
      <family val="2"/>
    </font>
    <font>
      <b/>
      <sz val="22"/>
      <color indexed="10"/>
      <name val="Calibri"/>
      <family val="2"/>
    </font>
    <font>
      <b/>
      <sz val="12"/>
      <color indexed="17"/>
      <name val="Calibri"/>
      <family val="2"/>
    </font>
    <font>
      <b/>
      <u/>
      <sz val="18"/>
      <name val="Calibri"/>
      <family val="2"/>
      <scheme val="minor"/>
    </font>
    <font>
      <sz val="10"/>
      <name val="Calibri"/>
      <family val="2"/>
      <scheme val="minor"/>
    </font>
    <font>
      <sz val="9"/>
      <name val="Calibri"/>
      <family val="2"/>
      <scheme val="minor"/>
    </font>
    <font>
      <b/>
      <i/>
      <sz val="10"/>
      <color indexed="23"/>
      <name val="Calibri"/>
      <family val="2"/>
      <scheme val="minor"/>
    </font>
    <font>
      <sz val="16"/>
      <name val="Calibri"/>
      <family val="2"/>
      <scheme val="minor"/>
    </font>
    <font>
      <b/>
      <u/>
      <sz val="11"/>
      <name val="Calibri"/>
      <family val="2"/>
      <scheme val="minor"/>
    </font>
    <font>
      <b/>
      <u/>
      <sz val="14"/>
      <name val="Calibri"/>
      <family val="2"/>
      <scheme val="minor"/>
    </font>
    <font>
      <b/>
      <sz val="10"/>
      <color indexed="10"/>
      <name val="Calibri"/>
      <family val="2"/>
      <scheme val="minor"/>
    </font>
    <font>
      <sz val="10"/>
      <color indexed="17"/>
      <name val="Calibri"/>
      <family val="2"/>
      <scheme val="minor"/>
    </font>
    <font>
      <sz val="8"/>
      <name val="Calibri"/>
      <family val="2"/>
      <scheme val="minor"/>
    </font>
    <font>
      <b/>
      <sz val="10"/>
      <name val="Calibri"/>
      <family val="2"/>
      <scheme val="minor"/>
    </font>
    <font>
      <b/>
      <sz val="12"/>
      <name val="Calibri"/>
      <family val="2"/>
      <scheme val="minor"/>
    </font>
    <font>
      <b/>
      <sz val="18"/>
      <name val="Calibri"/>
      <family val="2"/>
      <scheme val="minor"/>
    </font>
    <font>
      <b/>
      <sz val="16"/>
      <name val="Calibri"/>
      <family val="2"/>
      <scheme val="minor"/>
    </font>
    <font>
      <sz val="10"/>
      <color rgb="FF0070C0"/>
      <name val="Arial"/>
      <family val="2"/>
    </font>
    <font>
      <b/>
      <sz val="16"/>
      <color rgb="FF008000"/>
      <name val="Calibri"/>
      <family val="2"/>
      <scheme val="minor"/>
    </font>
    <font>
      <b/>
      <u/>
      <sz val="14"/>
      <color indexed="10"/>
      <name val="Calibri"/>
      <family val="2"/>
      <scheme val="minor"/>
    </font>
    <font>
      <b/>
      <sz val="18"/>
      <color indexed="10"/>
      <name val="Calibri"/>
      <family val="2"/>
      <scheme val="minor"/>
    </font>
    <font>
      <sz val="14"/>
      <color indexed="10"/>
      <name val="Calibri"/>
      <family val="2"/>
      <scheme val="minor"/>
    </font>
    <font>
      <b/>
      <sz val="20"/>
      <color indexed="12"/>
      <name val="Calibri"/>
      <family val="2"/>
      <scheme val="minor"/>
    </font>
    <font>
      <b/>
      <sz val="26"/>
      <color indexed="12"/>
      <name val="Calibri"/>
      <family val="2"/>
      <scheme val="minor"/>
    </font>
    <font>
      <b/>
      <sz val="14"/>
      <color indexed="12"/>
      <name val="Calibri"/>
      <family val="2"/>
      <scheme val="minor"/>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bottom/>
      <diagonal/>
    </border>
    <border>
      <left/>
      <right/>
      <top style="thin">
        <color indexed="64"/>
      </top>
      <bottom/>
      <diagonal/>
    </border>
  </borders>
  <cellStyleXfs count="1">
    <xf numFmtId="0" fontId="0" fillId="0" borderId="0"/>
  </cellStyleXfs>
  <cellXfs count="103">
    <xf numFmtId="0" fontId="0" fillId="0" borderId="0" xfId="0"/>
    <xf numFmtId="0" fontId="0" fillId="0" borderId="0" xfId="0" applyProtection="1"/>
    <xf numFmtId="0" fontId="0" fillId="0" borderId="0" xfId="0" applyFill="1" applyProtection="1"/>
    <xf numFmtId="3" fontId="0" fillId="0" borderId="0" xfId="0" applyNumberFormat="1" applyBorder="1" applyAlignment="1" applyProtection="1">
      <alignment horizontal="right"/>
    </xf>
    <xf numFmtId="0" fontId="3" fillId="0" borderId="0" xfId="0" applyFont="1" applyAlignment="1" applyProtection="1">
      <alignment horizontal="left"/>
    </xf>
    <xf numFmtId="0" fontId="0" fillId="0" borderId="0" xfId="0" applyAlignment="1" applyProtection="1">
      <alignment horizontal="center"/>
    </xf>
    <xf numFmtId="0" fontId="0" fillId="2" borderId="1" xfId="0" applyFill="1" applyBorder="1" applyAlignment="1" applyProtection="1">
      <alignment horizontal="center"/>
    </xf>
    <xf numFmtId="3" fontId="1" fillId="3" borderId="2" xfId="0" applyNumberFormat="1" applyFont="1" applyFill="1" applyBorder="1" applyAlignment="1" applyProtection="1">
      <alignment horizontal="right"/>
    </xf>
    <xf numFmtId="0" fontId="10" fillId="0" borderId="0" xfId="0" applyFont="1" applyAlignment="1" applyProtection="1">
      <alignment horizontal="left"/>
    </xf>
    <xf numFmtId="0" fontId="11" fillId="0" borderId="0" xfId="0" applyFont="1" applyProtection="1"/>
    <xf numFmtId="0" fontId="12" fillId="0" borderId="0" xfId="0" applyFont="1" applyProtection="1"/>
    <xf numFmtId="0" fontId="13" fillId="0" borderId="0" xfId="0" applyFont="1" applyFill="1" applyBorder="1" applyProtection="1"/>
    <xf numFmtId="0" fontId="14" fillId="0" borderId="0" xfId="0" applyFont="1" applyProtection="1"/>
    <xf numFmtId="0" fontId="15" fillId="0" borderId="0" xfId="0" applyFont="1" applyAlignment="1" applyProtection="1">
      <alignment horizontal="left"/>
    </xf>
    <xf numFmtId="0" fontId="16" fillId="4" borderId="0" xfId="0" applyFont="1" applyFill="1" applyBorder="1" applyAlignment="1" applyProtection="1">
      <alignment horizontal="center"/>
    </xf>
    <xf numFmtId="0" fontId="11" fillId="4" borderId="0" xfId="0" applyFont="1" applyFill="1" applyBorder="1" applyProtection="1"/>
    <xf numFmtId="0" fontId="14" fillId="0" borderId="0" xfId="0" applyFont="1" applyFill="1" applyProtection="1"/>
    <xf numFmtId="0" fontId="17" fillId="0" borderId="0" xfId="0" applyFont="1" applyAlignment="1" applyProtection="1">
      <alignment wrapText="1"/>
    </xf>
    <xf numFmtId="0" fontId="18" fillId="0" borderId="0" xfId="0" applyFont="1" applyProtection="1"/>
    <xf numFmtId="3" fontId="14" fillId="0" borderId="0" xfId="0" applyNumberFormat="1" applyFont="1" applyFill="1" applyBorder="1" applyProtection="1"/>
    <xf numFmtId="165" fontId="11" fillId="0" borderId="0" xfId="0" applyNumberFormat="1" applyFont="1" applyProtection="1"/>
    <xf numFmtId="3" fontId="11" fillId="0" borderId="0" xfId="0" applyNumberFormat="1" applyFont="1" applyProtection="1"/>
    <xf numFmtId="3" fontId="19" fillId="0" borderId="0" xfId="0" applyNumberFormat="1" applyFont="1" applyFill="1" applyBorder="1" applyProtection="1"/>
    <xf numFmtId="0" fontId="20" fillId="0" borderId="0" xfId="0" applyFont="1" applyFill="1" applyBorder="1" applyAlignment="1" applyProtection="1">
      <alignment wrapText="1"/>
    </xf>
    <xf numFmtId="0" fontId="20" fillId="0" borderId="0" xfId="0" applyFont="1" applyFill="1" applyBorder="1" applyAlignment="1" applyProtection="1">
      <alignment horizontal="center" wrapText="1"/>
    </xf>
    <xf numFmtId="3" fontId="14" fillId="0" borderId="0" xfId="0" applyNumberFormat="1" applyFont="1" applyProtection="1"/>
    <xf numFmtId="0" fontId="20" fillId="0" borderId="0" xfId="0" applyFont="1" applyFill="1" applyBorder="1" applyAlignment="1" applyProtection="1">
      <alignment horizontal="center"/>
    </xf>
    <xf numFmtId="9" fontId="20" fillId="0" borderId="0" xfId="0" applyNumberFormat="1" applyFont="1" applyFill="1" applyBorder="1" applyAlignment="1" applyProtection="1">
      <alignment horizontal="center"/>
    </xf>
    <xf numFmtId="0" fontId="11" fillId="0" borderId="0" xfId="0" applyFont="1" applyFill="1" applyBorder="1" applyProtection="1"/>
    <xf numFmtId="166" fontId="14" fillId="0" borderId="0" xfId="0" applyNumberFormat="1" applyFont="1" applyFill="1" applyBorder="1" applyProtection="1"/>
    <xf numFmtId="166" fontId="11" fillId="0" borderId="0" xfId="0" applyNumberFormat="1" applyFont="1" applyProtection="1"/>
    <xf numFmtId="42" fontId="11" fillId="0" borderId="0" xfId="0" applyNumberFormat="1" applyFont="1" applyProtection="1"/>
    <xf numFmtId="166" fontId="14" fillId="0" borderId="0" xfId="0" applyNumberFormat="1" applyFont="1" applyFill="1" applyBorder="1" applyAlignment="1" applyProtection="1">
      <alignment horizontal="center"/>
    </xf>
    <xf numFmtId="165" fontId="20" fillId="0" borderId="0" xfId="0" applyNumberFormat="1" applyFont="1" applyFill="1" applyBorder="1" applyAlignment="1" applyProtection="1">
      <alignment horizontal="center"/>
    </xf>
    <xf numFmtId="10" fontId="14" fillId="0" borderId="0" xfId="0" applyNumberFormat="1" applyFont="1" applyFill="1" applyBorder="1" applyProtection="1"/>
    <xf numFmtId="0" fontId="11" fillId="0" borderId="0" xfId="0" applyFont="1" applyBorder="1" applyProtection="1"/>
    <xf numFmtId="0" fontId="16" fillId="4" borderId="3" xfId="0" applyFont="1" applyFill="1" applyBorder="1" applyAlignment="1" applyProtection="1">
      <alignment horizontal="left"/>
    </xf>
    <xf numFmtId="0" fontId="11" fillId="4" borderId="4" xfId="0" applyFont="1" applyFill="1" applyBorder="1" applyProtection="1"/>
    <xf numFmtId="0" fontId="11" fillId="4" borderId="5" xfId="0" applyFont="1" applyFill="1" applyBorder="1" applyProtection="1"/>
    <xf numFmtId="0" fontId="12" fillId="4" borderId="5" xfId="0" applyFont="1" applyFill="1" applyBorder="1" applyProtection="1"/>
    <xf numFmtId="0" fontId="13" fillId="4" borderId="5" xfId="0" applyFont="1" applyFill="1" applyBorder="1" applyProtection="1"/>
    <xf numFmtId="0" fontId="11" fillId="4" borderId="6" xfId="0" applyFont="1" applyFill="1" applyBorder="1" applyProtection="1"/>
    <xf numFmtId="166" fontId="23" fillId="4" borderId="8" xfId="0" applyNumberFormat="1" applyFont="1" applyFill="1" applyBorder="1" applyAlignment="1" applyProtection="1">
      <alignment horizontal="center"/>
    </xf>
    <xf numFmtId="166" fontId="23" fillId="4" borderId="9" xfId="0" applyNumberFormat="1" applyFont="1" applyFill="1" applyBorder="1" applyAlignment="1" applyProtection="1">
      <alignment horizontal="center"/>
    </xf>
    <xf numFmtId="0" fontId="23" fillId="4" borderId="10" xfId="0" applyFont="1" applyFill="1" applyBorder="1" applyAlignment="1" applyProtection="1">
      <alignment horizontal="center"/>
    </xf>
    <xf numFmtId="3" fontId="11" fillId="0" borderId="0" xfId="0" applyNumberFormat="1" applyFont="1" applyBorder="1" applyProtection="1"/>
    <xf numFmtId="166" fontId="22" fillId="5" borderId="12" xfId="0" applyNumberFormat="1" applyFont="1" applyFill="1" applyBorder="1" applyAlignment="1" applyProtection="1">
      <alignment horizontal="center"/>
    </xf>
    <xf numFmtId="0" fontId="3" fillId="5" borderId="2" xfId="0" applyFont="1" applyFill="1" applyBorder="1" applyAlignment="1" applyProtection="1">
      <alignment horizontal="center" wrapText="1"/>
    </xf>
    <xf numFmtId="10" fontId="1" fillId="5" borderId="13" xfId="0" applyNumberFormat="1" applyFont="1" applyFill="1" applyBorder="1" applyProtection="1"/>
    <xf numFmtId="0" fontId="3" fillId="3" borderId="2" xfId="0" applyFont="1" applyFill="1" applyBorder="1" applyAlignment="1" applyProtection="1">
      <alignment horizontal="center"/>
    </xf>
    <xf numFmtId="0" fontId="4" fillId="3" borderId="2" xfId="0" applyFont="1" applyFill="1" applyBorder="1" applyAlignment="1" applyProtection="1">
      <alignment horizontal="center" wrapText="1"/>
    </xf>
    <xf numFmtId="3" fontId="0" fillId="3" borderId="2" xfId="0" applyNumberFormat="1" applyFill="1" applyBorder="1" applyAlignment="1" applyProtection="1">
      <alignment horizontal="right"/>
    </xf>
    <xf numFmtId="10" fontId="24" fillId="0" borderId="0" xfId="0" applyNumberFormat="1" applyFont="1" applyBorder="1"/>
    <xf numFmtId="0" fontId="25" fillId="0" borderId="0" xfId="0" applyFont="1" applyProtection="1"/>
    <xf numFmtId="0" fontId="26" fillId="4" borderId="15" xfId="0" applyFont="1" applyFill="1" applyBorder="1" applyAlignment="1" applyProtection="1">
      <alignment horizontal="center"/>
    </xf>
    <xf numFmtId="0" fontId="27" fillId="4" borderId="16" xfId="0" applyFont="1" applyFill="1" applyBorder="1" applyAlignment="1" applyProtection="1">
      <alignment vertical="center"/>
    </xf>
    <xf numFmtId="0" fontId="26" fillId="4" borderId="17" xfId="0" applyFont="1" applyFill="1" applyBorder="1" applyAlignment="1" applyProtection="1">
      <alignment horizontal="center"/>
    </xf>
    <xf numFmtId="0" fontId="28" fillId="4" borderId="15" xfId="0" applyFont="1" applyFill="1" applyBorder="1" applyProtection="1"/>
    <xf numFmtId="0" fontId="11" fillId="6" borderId="18" xfId="0" applyFont="1" applyFill="1" applyBorder="1" applyProtection="1"/>
    <xf numFmtId="0" fontId="11" fillId="4" borderId="14" xfId="0" applyFont="1" applyFill="1" applyBorder="1" applyProtection="1"/>
    <xf numFmtId="0" fontId="11" fillId="4" borderId="7" xfId="0" applyFont="1" applyFill="1" applyBorder="1" applyProtection="1"/>
    <xf numFmtId="0" fontId="29" fillId="4" borderId="19" xfId="0" applyFont="1" applyFill="1" applyBorder="1" applyAlignment="1" applyProtection="1">
      <alignment horizontal="center"/>
    </xf>
    <xf numFmtId="164" fontId="30" fillId="4" borderId="20" xfId="0" applyNumberFormat="1" applyFont="1" applyFill="1" applyBorder="1" applyAlignment="1" applyProtection="1">
      <alignment horizontal="left" vertical="center"/>
      <protection locked="0"/>
    </xf>
    <xf numFmtId="166" fontId="22" fillId="5" borderId="21" xfId="0" applyNumberFormat="1" applyFont="1" applyFill="1" applyBorder="1" applyAlignment="1" applyProtection="1">
      <alignment horizontal="center"/>
      <protection hidden="1"/>
    </xf>
    <xf numFmtId="166" fontId="22" fillId="5" borderId="22" xfId="0" applyNumberFormat="1" applyFont="1" applyFill="1" applyBorder="1" applyAlignment="1" applyProtection="1">
      <alignment horizontal="center"/>
      <protection hidden="1"/>
    </xf>
    <xf numFmtId="166" fontId="11" fillId="4" borderId="24" xfId="0" applyNumberFormat="1" applyFont="1" applyFill="1" applyBorder="1" applyAlignment="1" applyProtection="1">
      <alignment horizontal="right"/>
    </xf>
    <xf numFmtId="42" fontId="21" fillId="4" borderId="27" xfId="0" applyNumberFormat="1" applyFont="1" applyFill="1" applyBorder="1" applyProtection="1"/>
    <xf numFmtId="0" fontId="31" fillId="4" borderId="28" xfId="0" applyFont="1" applyFill="1" applyBorder="1" applyAlignment="1" applyProtection="1">
      <alignment horizontal="left"/>
    </xf>
    <xf numFmtId="0" fontId="1" fillId="3" borderId="2" xfId="0" applyFont="1" applyFill="1" applyBorder="1" applyAlignment="1" applyProtection="1">
      <alignment horizontal="center"/>
    </xf>
    <xf numFmtId="0" fontId="16" fillId="7" borderId="3" xfId="0" applyFont="1" applyFill="1" applyBorder="1" applyAlignment="1" applyProtection="1">
      <alignment horizontal="left"/>
    </xf>
    <xf numFmtId="0" fontId="11" fillId="7" borderId="4" xfId="0" applyFont="1" applyFill="1" applyBorder="1" applyProtection="1"/>
    <xf numFmtId="0" fontId="11" fillId="7" borderId="5" xfId="0" applyFont="1" applyFill="1" applyBorder="1" applyProtection="1"/>
    <xf numFmtId="0" fontId="12" fillId="7" borderId="5" xfId="0" applyFont="1" applyFill="1" applyBorder="1" applyProtection="1"/>
    <xf numFmtId="0" fontId="13" fillId="7" borderId="5" xfId="0" applyFont="1" applyFill="1" applyBorder="1" applyProtection="1"/>
    <xf numFmtId="0" fontId="11" fillId="7" borderId="18" xfId="0" applyFont="1" applyFill="1" applyBorder="1" applyProtection="1"/>
    <xf numFmtId="0" fontId="11" fillId="7" borderId="6" xfId="0" applyFont="1" applyFill="1" applyBorder="1" applyProtection="1"/>
    <xf numFmtId="0" fontId="16" fillId="7" borderId="0" xfId="0" applyFont="1" applyFill="1" applyBorder="1" applyAlignment="1" applyProtection="1">
      <alignment horizontal="center"/>
    </xf>
    <xf numFmtId="0" fontId="11" fillId="7" borderId="0" xfId="0" applyFont="1" applyFill="1" applyBorder="1" applyProtection="1"/>
    <xf numFmtId="0" fontId="11" fillId="7" borderId="14" xfId="0" applyFont="1" applyFill="1" applyBorder="1" applyProtection="1"/>
    <xf numFmtId="0" fontId="29" fillId="7" borderId="19" xfId="0" applyFont="1" applyFill="1" applyBorder="1" applyAlignment="1" applyProtection="1">
      <alignment horizontal="center"/>
    </xf>
    <xf numFmtId="0" fontId="27" fillId="7" borderId="16" xfId="0" applyFont="1" applyFill="1" applyBorder="1" applyAlignment="1" applyProtection="1">
      <alignment vertical="center"/>
    </xf>
    <xf numFmtId="0" fontId="26" fillId="7" borderId="17" xfId="0" applyFont="1" applyFill="1" applyBorder="1" applyAlignment="1" applyProtection="1">
      <alignment horizontal="center"/>
    </xf>
    <xf numFmtId="0" fontId="26" fillId="7" borderId="15" xfId="0" applyFont="1" applyFill="1" applyBorder="1" applyAlignment="1" applyProtection="1">
      <alignment horizontal="center"/>
    </xf>
    <xf numFmtId="0" fontId="28" fillId="7" borderId="15" xfId="0" applyFont="1" applyFill="1" applyBorder="1" applyProtection="1"/>
    <xf numFmtId="0" fontId="11" fillId="7" borderId="7" xfId="0" applyFont="1" applyFill="1" applyBorder="1" applyProtection="1"/>
    <xf numFmtId="164" fontId="30" fillId="7" borderId="20" xfId="0" applyNumberFormat="1" applyFont="1" applyFill="1" applyBorder="1" applyAlignment="1" applyProtection="1">
      <alignment horizontal="left" vertical="center"/>
      <protection locked="0"/>
    </xf>
    <xf numFmtId="0" fontId="31" fillId="7" borderId="28" xfId="0" applyFont="1" applyFill="1" applyBorder="1" applyAlignment="1" applyProtection="1">
      <alignment horizontal="left"/>
    </xf>
    <xf numFmtId="166" fontId="11" fillId="7" borderId="24" xfId="0" applyNumberFormat="1" applyFont="1" applyFill="1" applyBorder="1" applyAlignment="1" applyProtection="1">
      <alignment horizontal="right"/>
    </xf>
    <xf numFmtId="42" fontId="21" fillId="7" borderId="27" xfId="0" applyNumberFormat="1" applyFont="1" applyFill="1" applyBorder="1" applyProtection="1"/>
    <xf numFmtId="166" fontId="23" fillId="7" borderId="8" xfId="0" applyNumberFormat="1" applyFont="1" applyFill="1" applyBorder="1" applyAlignment="1" applyProtection="1">
      <alignment horizontal="center"/>
    </xf>
    <xf numFmtId="166" fontId="23" fillId="7" borderId="9" xfId="0" applyNumberFormat="1" applyFont="1" applyFill="1" applyBorder="1" applyAlignment="1" applyProtection="1">
      <alignment horizontal="center"/>
    </xf>
    <xf numFmtId="0" fontId="23" fillId="7" borderId="10" xfId="0" applyFont="1" applyFill="1" applyBorder="1" applyAlignment="1" applyProtection="1">
      <alignment horizontal="center"/>
    </xf>
    <xf numFmtId="0" fontId="21" fillId="4" borderId="23" xfId="0" applyFont="1" applyFill="1" applyBorder="1" applyAlignment="1" applyProtection="1">
      <alignment horizontal="center" wrapText="1"/>
    </xf>
    <xf numFmtId="0" fontId="21" fillId="7" borderId="23" xfId="0" applyFont="1" applyFill="1" applyBorder="1" applyAlignment="1" applyProtection="1">
      <alignment horizontal="center" wrapText="1"/>
    </xf>
    <xf numFmtId="166" fontId="23" fillId="4" borderId="11" xfId="0" applyNumberFormat="1" applyFont="1" applyFill="1" applyBorder="1" applyAlignment="1" applyProtection="1">
      <alignment horizontal="center"/>
    </xf>
    <xf numFmtId="166" fontId="23" fillId="4" borderId="25" xfId="0" applyNumberFormat="1" applyFont="1" applyFill="1" applyBorder="1" applyAlignment="1" applyProtection="1">
      <alignment horizontal="center"/>
    </xf>
    <xf numFmtId="166" fontId="23" fillId="4" borderId="26" xfId="0" applyNumberFormat="1" applyFont="1" applyFill="1" applyBorder="1" applyAlignment="1" applyProtection="1">
      <alignment horizontal="center"/>
    </xf>
    <xf numFmtId="166" fontId="23" fillId="7" borderId="11" xfId="0" applyNumberFormat="1" applyFont="1" applyFill="1" applyBorder="1" applyAlignment="1" applyProtection="1">
      <alignment horizontal="center"/>
    </xf>
    <xf numFmtId="166" fontId="23" fillId="7" borderId="25" xfId="0" applyNumberFormat="1" applyFont="1" applyFill="1" applyBorder="1" applyAlignment="1" applyProtection="1">
      <alignment horizontal="center"/>
    </xf>
    <xf numFmtId="166" fontId="23" fillId="7" borderId="26"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5" fillId="0" borderId="25" xfId="0" applyFont="1" applyBorder="1" applyAlignment="1" applyProtection="1">
      <alignment horizontal="center"/>
    </xf>
    <xf numFmtId="0" fontId="0" fillId="0" borderId="29" xfId="0"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17</xdr:col>
      <xdr:colOff>171450</xdr:colOff>
      <xdr:row>72</xdr:row>
      <xdr:rowOff>19050</xdr:rowOff>
    </xdr:to>
    <xdr:sp macro="" textlink="">
      <xdr:nvSpPr>
        <xdr:cNvPr id="1025" name="Text Box 1"/>
        <xdr:cNvSpPr txBox="1">
          <a:spLocks noChangeArrowheads="1"/>
        </xdr:cNvSpPr>
      </xdr:nvSpPr>
      <xdr:spPr bwMode="auto">
        <a:xfrm>
          <a:off x="19050" y="0"/>
          <a:ext cx="10515600" cy="116776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EXPLANATORY NOTES</a:t>
          </a:r>
          <a:r>
            <a:rPr lang="en-AU" sz="1000" b="1" i="0" u="none" strike="noStrike" baseline="0">
              <a:solidFill>
                <a:srgbClr val="000000"/>
              </a:solidFill>
              <a:latin typeface="Arial"/>
              <a:cs typeface="Arial"/>
            </a:rPr>
            <a:t>:</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For</a:t>
          </a:r>
          <a:r>
            <a:rPr lang="en-AU" sz="1000" b="0" i="0" u="sng" strike="noStrike" baseline="0">
              <a:solidFill>
                <a:srgbClr val="000000"/>
              </a:solidFill>
              <a:latin typeface="Arial"/>
              <a:cs typeface="Arial"/>
            </a:rPr>
            <a:t> state taxation</a:t>
          </a:r>
          <a:r>
            <a:rPr lang="en-AU" sz="1000" b="0" i="0" u="none" strike="noStrike" baseline="0">
              <a:solidFill>
                <a:srgbClr val="000000"/>
              </a:solidFill>
              <a:latin typeface="Arial"/>
              <a:cs typeface="Arial"/>
            </a:rPr>
            <a:t> purposes the club gaming machine </a:t>
          </a:r>
          <a:r>
            <a:rPr lang="en-AU" sz="1000" b="0" i="0" u="sng" strike="noStrike" baseline="0">
              <a:solidFill>
                <a:srgbClr val="000000"/>
              </a:solidFill>
              <a:latin typeface="Arial"/>
              <a:cs typeface="Arial"/>
            </a:rPr>
            <a:t>tax year</a:t>
          </a:r>
          <a:r>
            <a:rPr lang="en-AU" sz="1000" b="0" i="0" u="none" strike="noStrike" baseline="0">
              <a:solidFill>
                <a:srgbClr val="000000"/>
              </a:solidFill>
              <a:latin typeface="Arial"/>
              <a:cs typeface="Arial"/>
            </a:rPr>
            <a:t> is defined by legislation as 1 September to 31 August (Gaming Machines Tax Act 2001, Section 3).</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club quarters are: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Quarter 1 - 1 September to 30 November</a:t>
          </a:r>
        </a:p>
        <a:p>
          <a:pPr algn="l" rtl="0">
            <a:defRPr sz="1000"/>
          </a:pPr>
          <a:r>
            <a:rPr lang="en-AU" sz="1000" b="0" i="0" u="none" strike="noStrike" baseline="0">
              <a:solidFill>
                <a:srgbClr val="000000"/>
              </a:solidFill>
              <a:latin typeface="Arial"/>
              <a:cs typeface="Arial"/>
            </a:rPr>
            <a:t>Quarter 2 - 1 December to 28 February</a:t>
          </a:r>
        </a:p>
        <a:p>
          <a:pPr algn="l" rtl="0">
            <a:defRPr sz="1000"/>
          </a:pPr>
          <a:r>
            <a:rPr lang="en-AU" sz="1000" b="0" i="0" u="none" strike="noStrike" baseline="0">
              <a:solidFill>
                <a:srgbClr val="000000"/>
              </a:solidFill>
              <a:latin typeface="Arial"/>
              <a:cs typeface="Arial"/>
            </a:rPr>
            <a:t>Quarter 3 - 1 March to 31 May</a:t>
          </a:r>
        </a:p>
        <a:p>
          <a:pPr algn="l" rtl="0">
            <a:defRPr sz="1000"/>
          </a:pPr>
          <a:r>
            <a:rPr lang="en-AU" sz="1000" b="0" i="0" u="none" strike="noStrike" baseline="0">
              <a:solidFill>
                <a:srgbClr val="000000"/>
              </a:solidFill>
              <a:latin typeface="Arial"/>
              <a:cs typeface="Arial"/>
            </a:rPr>
            <a:t>Quarter 4 - 1 June to 31 August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ClubGRANTS year is aligned with the club poker machine year i.e. 1 September to 31 August.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Clubs are taxed on a per premise basis e.g. if two clubs are amalgamated each premise has its tax calculated separately according to it's individual gaming machine revenue.  </a:t>
          </a:r>
        </a:p>
        <a:p>
          <a:pPr algn="l" rtl="0">
            <a:defRPr sz="1000"/>
          </a:pPr>
          <a:endParaRPr lang="en-AU" sz="10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State Tax</a:t>
          </a:r>
          <a:r>
            <a:rPr lang="en-AU" sz="1000" b="0" i="0" u="none" strike="noStrike" baseline="0">
              <a:solidFill>
                <a:srgbClr val="000000"/>
              </a:solidFill>
              <a:latin typeface="Arial"/>
              <a:cs typeface="Arial"/>
            </a:rPr>
            <a:t> is calculated according to the Rate Table 1 below.</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rates are marginal which means every club pays the same amount of tax on gaming machine revenue that falls within a particular band (except for those clubs between $1m and $1.8m that are subject to the "smoothing mechanism"). </a:t>
          </a:r>
        </a:p>
        <a:p>
          <a:pPr algn="l" rtl="0">
            <a:defRPr sz="1000"/>
          </a:pPr>
          <a:endParaRPr lang="en-AU" sz="1000" b="0" i="0" u="none" strike="noStrike" baseline="0">
            <a:solidFill>
              <a:srgbClr val="000000"/>
            </a:solidFill>
            <a:latin typeface="Arial"/>
            <a:cs typeface="Arial"/>
          </a:endParaRPr>
        </a:p>
        <a:p>
          <a:pPr algn="l" rtl="0">
            <a:defRPr sz="1000"/>
          </a:pPr>
          <a:r>
            <a:rPr lang="en-AU" sz="1400" b="1" i="0" u="sng" strike="noStrike" baseline="0">
              <a:solidFill>
                <a:srgbClr val="000000"/>
              </a:solidFill>
              <a:latin typeface="Arial"/>
              <a:cs typeface="Arial"/>
            </a:rPr>
            <a:t>Rate Table 1</a:t>
          </a:r>
          <a:r>
            <a:rPr lang="en-AU" sz="1400" b="1" i="0" u="none" strike="noStrike" baseline="0">
              <a:solidFill>
                <a:srgbClr val="000000"/>
              </a:solidFill>
              <a:latin typeface="Arial"/>
              <a:cs typeface="Arial"/>
            </a:rPr>
            <a:t>  - Legislated rates</a:t>
          </a:r>
        </a:p>
        <a:p>
          <a:pPr algn="l" rtl="0">
            <a:defRPr sz="1000"/>
          </a:pPr>
          <a:r>
            <a:rPr lang="en-AU" sz="1400" b="1" i="0" u="none" strike="noStrike" baseline="0">
              <a:solidFill>
                <a:srgbClr val="000000"/>
              </a:solidFill>
              <a:latin typeface="Arial"/>
              <a:cs typeface="Arial"/>
            </a:rPr>
            <a:t> </a:t>
          </a:r>
          <a:r>
            <a:rPr lang="en-AU" sz="1000" b="1" i="0" u="none" strike="noStrike" baseline="0">
              <a:solidFill>
                <a:srgbClr val="000000"/>
              </a:solidFill>
              <a:latin typeface="Arial"/>
              <a:cs typeface="Arial"/>
            </a:rPr>
            <a:t>(</a:t>
          </a:r>
          <a:r>
            <a:rPr lang="en-AU" sz="1000" b="1" i="0" u="none" strike="noStrike" baseline="0">
              <a:solidFill>
                <a:srgbClr val="800000"/>
              </a:solidFill>
              <a:latin typeface="Arial"/>
              <a:cs typeface="Arial"/>
            </a:rPr>
            <a:t>Tax Rates Excluding GST and Excluding ClubGRANTS</a:t>
          </a:r>
          <a:r>
            <a:rPr lang="en-AU" sz="1000" b="1" i="0" u="none" strike="noStrike" baseline="0">
              <a:solidFill>
                <a:srgbClr val="000000"/>
              </a:solidFill>
              <a:latin typeface="Arial"/>
              <a:cs typeface="Arial"/>
            </a:rPr>
            <a:t>).  </a:t>
          </a:r>
          <a:r>
            <a:rPr lang="en-AU" sz="1000" b="1" i="0" u="none" strike="noStrike" baseline="0">
              <a:solidFill>
                <a:srgbClr val="0000FF"/>
              </a:solidFill>
              <a:latin typeface="Arial"/>
              <a:cs typeface="Arial"/>
            </a:rPr>
            <a:t>[Rates Including GST and ClubGRANTS are shown in brackets]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______________________________________________________________________________</a:t>
          </a:r>
        </a:p>
        <a:p>
          <a:pPr algn="l" rtl="0">
            <a:defRPr sz="1000"/>
          </a:pPr>
          <a:endParaRPr lang="en-AU" sz="1000" b="0" i="0" u="none" strike="noStrike" baseline="0">
            <a:solidFill>
              <a:srgbClr val="000000"/>
            </a:solidFill>
            <a:latin typeface="Arial"/>
            <a:cs typeface="Arial"/>
          </a:endParaRPr>
        </a:p>
        <a:p>
          <a:pPr rtl="0" fontAlgn="base"/>
          <a:r>
            <a:rPr lang="en-AU" sz="1100" b="1" i="0" baseline="0">
              <a:latin typeface="+mn-lt"/>
              <a:ea typeface="+mn-ea"/>
              <a:cs typeface="+mn-cs"/>
            </a:rPr>
            <a:t>Annual Revenue Band</a:t>
          </a:r>
          <a:r>
            <a:rPr lang="en-AU" sz="1100" b="0" i="0" baseline="0">
              <a:latin typeface="+mn-lt"/>
              <a:ea typeface="+mn-ea"/>
              <a:cs typeface="+mn-cs"/>
            </a:rPr>
            <a:t>                             </a:t>
          </a:r>
          <a:r>
            <a:rPr lang="en-AU" sz="1100" b="1" i="0" baseline="0">
              <a:latin typeface="+mn-lt"/>
              <a:ea typeface="+mn-ea"/>
              <a:cs typeface="+mn-cs"/>
            </a:rPr>
            <a:t>Legislated Rate  	</a:t>
          </a:r>
          <a:r>
            <a:rPr lang="en-AU" sz="1100" b="1" i="0" baseline="0">
              <a:solidFill>
                <a:srgbClr val="3333FF"/>
              </a:solidFill>
              <a:latin typeface="+mn-lt"/>
              <a:ea typeface="+mn-ea"/>
              <a:cs typeface="+mn-cs"/>
            </a:rPr>
            <a:t>[Rates Including GST and CDSE are shown in brackets]</a:t>
          </a:r>
          <a:endParaRPr lang="en-AU" sz="1100" b="0" i="0" baseline="0">
            <a:solidFill>
              <a:srgbClr val="3333FF"/>
            </a:solidFill>
            <a:latin typeface="+mn-lt"/>
            <a:ea typeface="+mn-ea"/>
            <a:cs typeface="+mn-cs"/>
          </a:endParaRPr>
        </a:p>
        <a:p>
          <a:pPr rtl="0" fontAlgn="base"/>
          <a:endParaRPr lang="en-AU" sz="1100" b="0" i="0" baseline="0">
            <a:latin typeface="+mn-lt"/>
            <a:ea typeface="+mn-ea"/>
            <a:cs typeface="+mn-cs"/>
          </a:endParaRPr>
        </a:p>
        <a:p>
          <a:pPr rtl="0" fontAlgn="base"/>
          <a:r>
            <a:rPr lang="en-AU" sz="1100" b="0" i="0" baseline="0">
              <a:latin typeface="+mn-lt"/>
              <a:ea typeface="+mn-ea"/>
              <a:cs typeface="+mn-cs"/>
            </a:rPr>
            <a:t>up to $200,000</a:t>
          </a:r>
          <a:r>
            <a:rPr lang="en-AU" sz="1100" b="1" i="0" baseline="0">
              <a:latin typeface="+mn-lt"/>
              <a:ea typeface="+mn-ea"/>
              <a:cs typeface="+mn-cs"/>
            </a:rPr>
            <a:t>*		0%               	</a:t>
          </a:r>
          <a:r>
            <a:rPr lang="en-AU" sz="1100" b="1" i="0" baseline="0">
              <a:solidFill>
                <a:srgbClr val="3333FF"/>
              </a:solidFill>
              <a:latin typeface="+mn-lt"/>
              <a:ea typeface="+mn-ea"/>
              <a:cs typeface="+mn-cs"/>
            </a:rPr>
            <a:t>[0%]</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$200k to $1m  (for clubs &lt;= $1m)             	</a:t>
          </a:r>
          <a:r>
            <a:rPr lang="en-AU" sz="1100" b="1" i="0" baseline="0">
              <a:latin typeface="+mn-lt"/>
              <a:ea typeface="+mn-ea"/>
              <a:cs typeface="+mn-cs"/>
            </a:rPr>
            <a:t>0%              	</a:t>
          </a:r>
          <a:r>
            <a:rPr lang="en-AU" sz="1100" b="1" i="0" baseline="0">
              <a:solidFill>
                <a:srgbClr val="3333FF"/>
              </a:solidFill>
              <a:latin typeface="+mn-lt"/>
              <a:ea typeface="+mn-ea"/>
              <a:cs typeface="+mn-cs"/>
            </a:rPr>
            <a:t>[9.09%]</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$200k to $1m</a:t>
          </a:r>
          <a:r>
            <a:rPr lang="en-AU" sz="1100" b="1" i="0" baseline="0">
              <a:latin typeface="+mn-lt"/>
              <a:ea typeface="+mn-ea"/>
              <a:cs typeface="+mn-cs"/>
            </a:rPr>
            <a:t>**</a:t>
          </a:r>
          <a:r>
            <a:rPr lang="en-AU" sz="1100" b="0" i="0" baseline="0">
              <a:latin typeface="+mn-lt"/>
              <a:ea typeface="+mn-ea"/>
              <a:cs typeface="+mn-cs"/>
            </a:rPr>
            <a:t> (for clubs &gt;   $1m)         	</a:t>
          </a:r>
          <a:r>
            <a:rPr lang="en-AU" sz="1100" b="1" i="0" baseline="0">
              <a:latin typeface="+mn-lt"/>
              <a:ea typeface="+mn-ea"/>
              <a:cs typeface="+mn-cs"/>
            </a:rPr>
            <a:t>10%             	</a:t>
          </a:r>
          <a:r>
            <a:rPr lang="en-AU" sz="1100" b="1" i="0" baseline="0">
              <a:solidFill>
                <a:srgbClr val="3333FF"/>
              </a:solidFill>
              <a:latin typeface="+mn-lt"/>
              <a:ea typeface="+mn-ea"/>
              <a:cs typeface="+mn-cs"/>
            </a:rPr>
            <a:t>[19.09%]</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$1m to $5m</a:t>
          </a:r>
          <a:r>
            <a:rPr lang="en-AU" sz="1100" b="1" i="0" baseline="0">
              <a:latin typeface="+mn-lt"/>
              <a:ea typeface="+mn-ea"/>
              <a:cs typeface="+mn-cs"/>
            </a:rPr>
            <a:t>** </a:t>
          </a:r>
          <a:r>
            <a:rPr lang="en-AU" sz="1100" b="0" i="0" baseline="0">
              <a:latin typeface="+mn-lt"/>
              <a:ea typeface="+mn-ea"/>
              <a:cs typeface="+mn-cs"/>
            </a:rPr>
            <a:t>                                           	</a:t>
          </a:r>
          <a:r>
            <a:rPr lang="en-AU" sz="1100" b="1" i="0" baseline="0">
              <a:latin typeface="+mn-lt"/>
              <a:ea typeface="+mn-ea"/>
              <a:cs typeface="+mn-cs"/>
            </a:rPr>
            <a:t>17.65%         	</a:t>
          </a:r>
          <a:r>
            <a:rPr lang="en-AU" sz="1100" b="1" i="0" baseline="0">
              <a:solidFill>
                <a:srgbClr val="3333FF"/>
              </a:solidFill>
              <a:latin typeface="+mn-lt"/>
              <a:ea typeface="+mn-ea"/>
              <a:cs typeface="+mn-cs"/>
            </a:rPr>
            <a:t>[28.99%]</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$5m to $10m                                               	</a:t>
          </a:r>
          <a:r>
            <a:rPr lang="en-AU" sz="1100" b="1" i="0" baseline="0">
              <a:latin typeface="+mn-lt"/>
              <a:ea typeface="+mn-ea"/>
              <a:cs typeface="+mn-cs"/>
            </a:rPr>
            <a:t>22.15%        	</a:t>
          </a:r>
          <a:r>
            <a:rPr lang="en-AU" sz="1100" b="1" i="0" baseline="0">
              <a:solidFill>
                <a:srgbClr val="3333FF"/>
              </a:solidFill>
              <a:latin typeface="+mn-lt"/>
              <a:ea typeface="+mn-ea"/>
              <a:cs typeface="+mn-cs"/>
            </a:rPr>
            <a:t>[33.49%]</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$10m to $20m                                             	</a:t>
          </a:r>
          <a:r>
            <a:rPr lang="en-AU" sz="1100" b="1" i="0" baseline="0">
              <a:latin typeface="+mn-lt"/>
              <a:ea typeface="+mn-ea"/>
              <a:cs typeface="+mn-cs"/>
            </a:rPr>
            <a:t>24.15%	</a:t>
          </a:r>
          <a:r>
            <a:rPr lang="en-AU" sz="1100" b="1" i="0" baseline="0">
              <a:solidFill>
                <a:srgbClr val="3333FF"/>
              </a:solidFill>
              <a:latin typeface="+mn-lt"/>
              <a:ea typeface="+mn-ea"/>
              <a:cs typeface="+mn-cs"/>
            </a:rPr>
            <a:t>[35.49%]</a:t>
          </a:r>
          <a:endParaRPr lang="en-AU" sz="1100" b="0" i="0" baseline="0">
            <a:solidFill>
              <a:srgbClr val="3333FF"/>
            </a:solidFill>
            <a:latin typeface="+mn-lt"/>
            <a:ea typeface="+mn-ea"/>
            <a:cs typeface="+mn-cs"/>
          </a:endParaRPr>
        </a:p>
        <a:p>
          <a:pPr rtl="0" fontAlgn="base"/>
          <a:r>
            <a:rPr lang="en-AU" sz="1100" b="0" i="0" baseline="0">
              <a:latin typeface="+mn-lt"/>
              <a:ea typeface="+mn-ea"/>
              <a:cs typeface="+mn-cs"/>
            </a:rPr>
            <a:t>above $20m                                                	</a:t>
          </a:r>
          <a:r>
            <a:rPr lang="en-AU" sz="1100" b="1" i="0" baseline="0">
              <a:latin typeface="+mn-lt"/>
              <a:ea typeface="+mn-ea"/>
              <a:cs typeface="+mn-cs"/>
            </a:rPr>
            <a:t>26.15%	</a:t>
          </a:r>
          <a:r>
            <a:rPr lang="en-AU" sz="1100" b="1" i="0" baseline="0">
              <a:solidFill>
                <a:srgbClr val="3333FF"/>
              </a:solidFill>
              <a:latin typeface="+mn-lt"/>
              <a:ea typeface="+mn-ea"/>
              <a:cs typeface="+mn-cs"/>
            </a:rPr>
            <a:t>[37.49%]</a:t>
          </a:r>
          <a:endParaRPr lang="en-AU" sz="1100" b="0" i="0" baseline="0">
            <a:solidFill>
              <a:srgbClr val="3333FF"/>
            </a:solidFill>
            <a:latin typeface="+mn-lt"/>
            <a:ea typeface="+mn-ea"/>
            <a:cs typeface="+mn-cs"/>
          </a:endParaRPr>
        </a:p>
        <a:p>
          <a:pPr rtl="0"/>
          <a:r>
            <a:rPr lang="en-AU" sz="1100" b="0" i="0" baseline="0">
              <a:latin typeface="+mn-lt"/>
              <a:ea typeface="+mn-ea"/>
              <a:cs typeface="+mn-cs"/>
            </a:rPr>
            <a:t>_______________________________________________________________________________</a:t>
          </a:r>
          <a:endParaRPr lang="en-GB" sz="1000"/>
        </a:p>
        <a:p>
          <a:pPr algn="l" rtl="0">
            <a:defRPr sz="1000"/>
          </a:pPr>
          <a:endParaRPr lang="en-AU" sz="1000" b="1" i="0" u="sng"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GST</a:t>
          </a:r>
          <a:r>
            <a:rPr lang="en-AU" sz="1000" b="0" i="0" u="none" strike="noStrike" baseline="0">
              <a:solidFill>
                <a:srgbClr val="000000"/>
              </a:solidFill>
              <a:latin typeface="Arial"/>
              <a:cs typeface="Arial"/>
            </a:rPr>
            <a:t> is calculated at a rate of one eleventh, i.e. 9.09%, of the total taxable revenue.  Further information on GST treament of gaming machine revenue can be found in Circular 02:136.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ClubGRANTS</a:t>
          </a:r>
          <a:r>
            <a:rPr lang="en-AU" sz="1000" b="0" i="0" u="none" strike="noStrike" baseline="0">
              <a:solidFill>
                <a:srgbClr val="000000"/>
              </a:solidFill>
              <a:latin typeface="Arial"/>
              <a:cs typeface="Arial"/>
            </a:rPr>
            <a:t> is calculated at a rate of 2.25% on revenue that exceeds $1m (0.75% - category 1, 1.1% category 2, 0.4% category 3) </a:t>
          </a:r>
        </a:p>
        <a:p>
          <a:pPr algn="l" rtl="0">
            <a:defRPr sz="1000"/>
          </a:pPr>
          <a:r>
            <a:rPr lang="en-AU" sz="1800" b="1" i="0" u="none" strike="noStrike" baseline="0">
              <a:solidFill>
                <a:srgbClr val="000000"/>
              </a:solidFill>
              <a:latin typeface="Arial"/>
              <a:cs typeface="Arial"/>
            </a:rPr>
            <a:t>*</a:t>
          </a:r>
          <a:r>
            <a:rPr lang="en-AU" sz="1000" b="0" i="0" u="none" strike="noStrike" baseline="0">
              <a:solidFill>
                <a:srgbClr val="000000"/>
              </a:solidFill>
              <a:latin typeface="Arial"/>
              <a:cs typeface="Arial"/>
            </a:rPr>
            <a:t> A </a:t>
          </a:r>
          <a:r>
            <a:rPr lang="en-AU" sz="1000" b="1" i="0" u="sng" strike="noStrike" baseline="0">
              <a:solidFill>
                <a:srgbClr val="000000"/>
              </a:solidFill>
              <a:latin typeface="Arial"/>
              <a:cs typeface="Arial"/>
            </a:rPr>
            <a:t>GST rebate</a:t>
          </a:r>
          <a:r>
            <a:rPr lang="en-AU" sz="1000" b="0" i="0" u="none" strike="noStrike" baseline="0">
              <a:solidFill>
                <a:srgbClr val="000000"/>
              </a:solidFill>
              <a:latin typeface="Arial"/>
              <a:cs typeface="Arial"/>
            </a:rPr>
            <a:t> is paid on the first $200k of revenue.  This was required in order to achieve taxation revenue neutrality at the time GST was introduced (1 July 2000).  However, due to the state tax rates at the time (0% on first $100k, 1% on next $100k) the rebate is calculated as 9.09% on the first $100k and 8.09% on the next $100k giving a maximum rebate of $17,182.</a:t>
          </a:r>
        </a:p>
        <a:p>
          <a:pPr algn="l" rtl="0">
            <a:defRPr sz="1000"/>
          </a:pPr>
          <a:endParaRPr lang="en-AU" sz="1000" b="0" i="0" u="none" strike="noStrike" baseline="0">
            <a:solidFill>
              <a:srgbClr val="000000"/>
            </a:solidFill>
            <a:latin typeface="Arial"/>
            <a:cs typeface="Arial"/>
          </a:endParaRPr>
        </a:p>
        <a:p>
          <a:pPr algn="l" rtl="0">
            <a:defRPr sz="1000"/>
          </a:pPr>
          <a:r>
            <a:rPr lang="en-AU" sz="1800" b="1" i="0" u="none" strike="noStrike" baseline="0">
              <a:solidFill>
                <a:srgbClr val="000000"/>
              </a:solidFill>
              <a:latin typeface="Arial"/>
              <a:cs typeface="Arial"/>
            </a:rPr>
            <a:t>**</a:t>
          </a:r>
          <a:r>
            <a:rPr lang="en-AU" sz="1000" b="0" i="0" u="none" strike="noStrike" baseline="0">
              <a:solidFill>
                <a:srgbClr val="000000"/>
              </a:solidFill>
              <a:latin typeface="Arial"/>
              <a:cs typeface="Arial"/>
            </a:rPr>
            <a:t> A "</a:t>
          </a:r>
          <a:r>
            <a:rPr lang="en-AU" sz="1000" b="0" i="0" u="sng" strike="noStrike" baseline="0">
              <a:solidFill>
                <a:srgbClr val="000000"/>
              </a:solidFill>
              <a:latin typeface="Arial"/>
              <a:cs typeface="Arial"/>
            </a:rPr>
            <a:t>smoothing mechanism</a:t>
          </a:r>
          <a:r>
            <a:rPr lang="en-AU" sz="1000" b="0" i="0" u="none" strike="noStrike" baseline="0">
              <a:solidFill>
                <a:srgbClr val="000000"/>
              </a:solidFill>
              <a:latin typeface="Arial"/>
              <a:cs typeface="Arial"/>
            </a:rPr>
            <a:t>" applies to clubs with annual gaming machine revenue in the range $1m to $1.8m [Quarterly - $250k to $450k].  Smoothing is applied to avoid a sharp increase in tax when crossing the $1m boundary.  Smoothing reduces the $1m tax free threshold by an amount that is equal to the annual revenue exceeding $1m and stops at $1.8m.</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As an example, for a club earning $1.1m state tax using legislated rates is calculated as follows: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first $200,000   -   0%  </a:t>
          </a:r>
        </a:p>
        <a:p>
          <a:pPr algn="l" rtl="0">
            <a:defRPr sz="1000"/>
          </a:pPr>
          <a:r>
            <a:rPr lang="en-AU" sz="1000" b="0" i="0" u="none" strike="noStrike" baseline="0">
              <a:solidFill>
                <a:srgbClr val="000000"/>
              </a:solidFill>
              <a:latin typeface="Arial"/>
              <a:cs typeface="Arial"/>
            </a:rPr>
            <a:t>        next $800,000  -   tax at a rate of 10% is applied on revenue in the $900k to $1m band i.e. $100k of revenue.  Note that the $1m threshold is reduced by $100k to $900k. </a:t>
          </a:r>
        </a:p>
        <a:p>
          <a:pPr algn="l" rtl="0">
            <a:defRPr sz="1000"/>
          </a:pPr>
          <a:r>
            <a:rPr lang="en-AU" sz="1000" b="0" i="0" u="none" strike="noStrike" baseline="0">
              <a:solidFill>
                <a:srgbClr val="000000"/>
              </a:solidFill>
              <a:latin typeface="Arial"/>
              <a:cs typeface="Arial"/>
            </a:rPr>
            <a:t>        next $100,000  -  19.5%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total state tax is calculated as $200k @  0% plus $100k @ 10% plus $100k @ 19.5% giving a total of $29,500.  If smoothing was not applied then the tax would have been calculated as $200k @ 0% plus $800k @ 10% plus $100k @ 19.5% giving a total of $99,500.</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Q19"/>
  <sheetViews>
    <sheetView tabSelected="1" workbookViewId="0">
      <selection activeCell="H13" sqref="H13"/>
    </sheetView>
  </sheetViews>
  <sheetFormatPr defaultRowHeight="21"/>
  <cols>
    <col min="1" max="1" width="20.85546875" style="9" customWidth="1"/>
    <col min="2" max="2" width="20.140625" style="9" customWidth="1"/>
    <col min="3" max="5" width="17.85546875" style="9" bestFit="1" customWidth="1"/>
    <col min="6" max="6" width="16.85546875" style="9" bestFit="1" customWidth="1"/>
    <col min="7" max="7" width="15.7109375" style="9" bestFit="1" customWidth="1"/>
    <col min="8" max="8" width="37.5703125" style="9" bestFit="1" customWidth="1"/>
    <col min="9" max="9" width="23.85546875" style="12" customWidth="1"/>
    <col min="10" max="10" width="11.28515625" style="9" customWidth="1"/>
    <col min="11" max="11" width="15.85546875" style="9" bestFit="1" customWidth="1"/>
    <col min="12" max="12" width="10.42578125" style="9" customWidth="1"/>
    <col min="13" max="13" width="14.28515625" style="9" customWidth="1"/>
    <col min="14" max="14" width="10.7109375" style="9" customWidth="1"/>
    <col min="15" max="15" width="15.5703125" style="9" customWidth="1"/>
    <col min="16" max="16" width="10.7109375" style="9" customWidth="1"/>
    <col min="17" max="17" width="10.42578125" style="9" customWidth="1"/>
    <col min="18" max="16384" width="9.140625" style="9"/>
  </cols>
  <sheetData>
    <row r="1" spans="1:17" ht="23.25">
      <c r="A1" s="8" t="s">
        <v>19</v>
      </c>
      <c r="F1" s="10"/>
      <c r="G1" s="11"/>
    </row>
    <row r="2" spans="1:17" ht="21.75" thickBot="1">
      <c r="B2" s="13"/>
      <c r="F2" s="10"/>
      <c r="G2" s="11"/>
    </row>
    <row r="3" spans="1:17" ht="22.5" thickTop="1" thickBot="1">
      <c r="B3" s="36" t="s">
        <v>16</v>
      </c>
      <c r="C3" s="37"/>
      <c r="D3" s="38"/>
      <c r="E3" s="38"/>
      <c r="F3" s="39"/>
      <c r="G3" s="40"/>
      <c r="H3" s="58"/>
    </row>
    <row r="4" spans="1:17" ht="26.25" customHeight="1" thickTop="1">
      <c r="B4" s="41"/>
      <c r="C4" s="14"/>
      <c r="D4" s="14"/>
      <c r="E4" s="14"/>
      <c r="F4" s="15"/>
      <c r="G4" s="59"/>
      <c r="H4" s="61" t="s">
        <v>15</v>
      </c>
      <c r="I4" s="16"/>
    </row>
    <row r="5" spans="1:17" ht="34.5" thickBot="1">
      <c r="B5" s="55" t="s">
        <v>18</v>
      </c>
      <c r="C5" s="56"/>
      <c r="D5" s="54"/>
      <c r="E5" s="54"/>
      <c r="F5" s="57"/>
      <c r="G5" s="60"/>
      <c r="H5" s="62">
        <v>0</v>
      </c>
      <c r="I5" s="17" t="str">
        <f>IF(ISNUMBER(AnnGamRev),"","Error!! - Enter a straight number, no $'s, commas etc. decimal point OK.")</f>
        <v/>
      </c>
      <c r="K5" s="18"/>
    </row>
    <row r="6" spans="1:17" ht="21.75" thickTop="1">
      <c r="A6" s="35"/>
      <c r="B6" s="67"/>
      <c r="C6" s="94" t="s">
        <v>30</v>
      </c>
      <c r="D6" s="95"/>
      <c r="E6" s="96"/>
      <c r="F6" s="65"/>
      <c r="G6" s="65"/>
      <c r="H6" s="66"/>
      <c r="I6" s="19"/>
      <c r="J6" s="20"/>
      <c r="K6" s="21"/>
      <c r="L6" s="21"/>
      <c r="M6" s="21"/>
      <c r="N6" s="21"/>
      <c r="O6" s="21"/>
      <c r="P6" s="21"/>
    </row>
    <row r="7" spans="1:17" ht="21.75" thickBot="1">
      <c r="A7" s="35"/>
      <c r="B7" s="42" t="s">
        <v>4</v>
      </c>
      <c r="C7" s="43" t="s">
        <v>29</v>
      </c>
      <c r="D7" s="43" t="s">
        <v>31</v>
      </c>
      <c r="E7" s="43" t="s">
        <v>33</v>
      </c>
      <c r="F7" s="43" t="s">
        <v>34</v>
      </c>
      <c r="G7" s="43" t="s">
        <v>5</v>
      </c>
      <c r="H7" s="44" t="s">
        <v>6</v>
      </c>
      <c r="I7" s="19"/>
      <c r="J7" s="22"/>
      <c r="K7" s="21"/>
      <c r="L7" s="21"/>
      <c r="M7" s="21"/>
      <c r="N7" s="21"/>
      <c r="O7" s="21"/>
      <c r="P7" s="21"/>
      <c r="Q7" s="21"/>
    </row>
    <row r="8" spans="1:17" ht="34.5" thickTop="1" thickBot="1">
      <c r="A8" s="92" t="s">
        <v>40</v>
      </c>
      <c r="B8" s="64">
        <f>IF(ISNUMBER(AnnGamRev),Annual_Tax_MOU,"")</f>
        <v>0</v>
      </c>
      <c r="C8" s="63">
        <f>IF(ISNUMBER(AnnGamRev),IF(AnnGamRev&gt;1000000,(AnnGamRev-1000000)*0.0225,0)*0.75/2.25,"")</f>
        <v>0</v>
      </c>
      <c r="D8" s="63">
        <f>IF(ISNUMBER(AnnGamRev),IF(AnnGamRev&gt;1000000,(AnnGamRev-1000000)*0.0225,0)*1.1/2.25,"")</f>
        <v>0</v>
      </c>
      <c r="E8" s="63">
        <f>IF(ISNUMBER(AnnGamRev),IF(AnnGamRev&gt;1000000,(AnnGamRev-1000000)*0.0225,0)*0.4/2.25,"")</f>
        <v>0</v>
      </c>
      <c r="F8" s="64">
        <f>IF(ISNUMBER(AnnGamRev),AnnGamRev/11,"")</f>
        <v>0</v>
      </c>
      <c r="G8" s="63">
        <f>IF(ISNUMBER(AnnGamRev),IF(AnnGamRev&gt;200000,100000/11+100000*(1/11-0.01),IF(AnnGamRev&gt;100000,100000/11+(AnnGamRev-100000)*(1/11-0.01),AnnGamRev/11)),"")</f>
        <v>0</v>
      </c>
      <c r="H8" s="46">
        <f>IF(ISNUMBER(AnnGamRev),SUM(B8:F8)-G8,"")</f>
        <v>0</v>
      </c>
      <c r="I8" s="19"/>
      <c r="J8" s="22"/>
      <c r="K8" s="21"/>
      <c r="L8" s="21"/>
      <c r="M8" s="21"/>
      <c r="N8" s="21"/>
      <c r="O8" s="21"/>
      <c r="P8" s="21"/>
      <c r="Q8" s="21"/>
    </row>
    <row r="9" spans="1:17" ht="21.75" thickBot="1">
      <c r="H9" s="45"/>
    </row>
    <row r="10" spans="1:17" ht="22.5" thickTop="1" thickBot="1">
      <c r="B10" s="69" t="s">
        <v>37</v>
      </c>
      <c r="C10" s="70"/>
      <c r="D10" s="71"/>
      <c r="E10" s="71"/>
      <c r="F10" s="72"/>
      <c r="G10" s="73"/>
      <c r="H10" s="74"/>
      <c r="I10" s="25"/>
      <c r="J10" s="21"/>
      <c r="K10" s="21"/>
      <c r="L10" s="21"/>
      <c r="M10" s="21"/>
      <c r="N10" s="21"/>
      <c r="O10" s="21"/>
      <c r="P10" s="21"/>
      <c r="Q10" s="21"/>
    </row>
    <row r="11" spans="1:17" ht="27" thickTop="1">
      <c r="B11" s="75"/>
      <c r="C11" s="76"/>
      <c r="D11" s="76"/>
      <c r="E11" s="76"/>
      <c r="F11" s="77"/>
      <c r="G11" s="78"/>
      <c r="H11" s="79" t="s">
        <v>39</v>
      </c>
      <c r="I11" s="29"/>
      <c r="J11" s="30"/>
      <c r="K11" s="30"/>
      <c r="L11" s="30"/>
      <c r="M11" s="31"/>
      <c r="N11" s="21"/>
      <c r="O11" s="21"/>
      <c r="P11" s="21"/>
      <c r="Q11" s="21"/>
    </row>
    <row r="12" spans="1:17" ht="34.5" thickBot="1">
      <c r="B12" s="80" t="s">
        <v>38</v>
      </c>
      <c r="C12" s="81"/>
      <c r="D12" s="82"/>
      <c r="E12" s="82"/>
      <c r="F12" s="83"/>
      <c r="G12" s="84"/>
      <c r="H12" s="85">
        <v>0</v>
      </c>
      <c r="I12" s="32"/>
      <c r="J12" s="30"/>
      <c r="K12" s="30"/>
      <c r="L12" s="30"/>
      <c r="M12" s="31"/>
      <c r="N12" s="21"/>
      <c r="O12" s="21"/>
      <c r="P12" s="21"/>
      <c r="Q12" s="21"/>
    </row>
    <row r="13" spans="1:17" ht="21.75" thickTop="1">
      <c r="A13" s="35"/>
      <c r="B13" s="86"/>
      <c r="C13" s="97" t="s">
        <v>30</v>
      </c>
      <c r="D13" s="98"/>
      <c r="E13" s="99"/>
      <c r="F13" s="87"/>
      <c r="G13" s="87"/>
      <c r="H13" s="88"/>
      <c r="I13" s="34"/>
      <c r="J13" s="21"/>
      <c r="K13" s="21"/>
      <c r="L13" s="21"/>
      <c r="M13" s="21"/>
      <c r="N13" s="21"/>
      <c r="O13" s="21"/>
      <c r="P13" s="21"/>
      <c r="Q13" s="21"/>
    </row>
    <row r="14" spans="1:17" ht="21.75" thickBot="1">
      <c r="A14" s="35"/>
      <c r="B14" s="89" t="s">
        <v>4</v>
      </c>
      <c r="C14" s="90" t="s">
        <v>29</v>
      </c>
      <c r="D14" s="90" t="s">
        <v>31</v>
      </c>
      <c r="E14" s="90" t="s">
        <v>33</v>
      </c>
      <c r="F14" s="90" t="s">
        <v>34</v>
      </c>
      <c r="G14" s="90" t="s">
        <v>5</v>
      </c>
      <c r="H14" s="91" t="s">
        <v>6</v>
      </c>
      <c r="I14" s="25"/>
      <c r="J14" s="21"/>
      <c r="K14" s="21"/>
      <c r="L14" s="21"/>
      <c r="M14" s="21"/>
      <c r="N14" s="21"/>
      <c r="O14" s="21"/>
      <c r="P14" s="21"/>
      <c r="Q14" s="21"/>
    </row>
    <row r="15" spans="1:17" ht="34.5" thickTop="1" thickBot="1">
      <c r="A15" s="93" t="s">
        <v>40</v>
      </c>
      <c r="B15" s="64">
        <f>IF(ISNUMBER(QtrGamRev),Quarterly_Tax_MOU,"")</f>
        <v>0</v>
      </c>
      <c r="C15" s="63">
        <f>IF(ISNUMBER(QtrGamRev),IF(QtrGamRev&gt;250000,(QtrGamRev-250000)*0.0225,0)*0.75/2.25,"")</f>
        <v>0</v>
      </c>
      <c r="D15" s="63">
        <f>IF(ISNUMBER(QtrGamRev),IF(QtrGamRev&gt;250000,(QtrGamRev-250000)*0.0225,0)*1.1/2.25,"")</f>
        <v>0</v>
      </c>
      <c r="E15" s="63">
        <f>IF(ISNUMBER(QtrGamRev),IF(QtrGamRev&gt;250000,(QtrGamRev-250000)*0.0225,0)*0.4/2.25,"")</f>
        <v>0</v>
      </c>
      <c r="F15" s="64">
        <f>IF(ISNUMBER(QtrGamRev),QtrGamRev/11,"")</f>
        <v>0</v>
      </c>
      <c r="G15" s="63">
        <f>IF(ISNUMBER(QtrGamRev),IF(QtrGamRev&gt;50000,25000/11+25000*(1/11-0.01),IF(QtrGamRev&gt;25000,25000/11+(QtrGamRev-25000)*(1/11-0.01),QtrGamRev/11)),"")</f>
        <v>0</v>
      </c>
      <c r="H15" s="46">
        <f>IF(ISNUMBER(AnnGamRev),SUM(B15:F15)-G15,"")</f>
        <v>0</v>
      </c>
      <c r="I15" s="25"/>
      <c r="J15" s="21"/>
      <c r="K15" s="21"/>
      <c r="L15" s="21"/>
      <c r="M15" s="21"/>
      <c r="N15" s="21"/>
      <c r="O15" s="21"/>
      <c r="P15" s="21"/>
      <c r="Q15" s="21"/>
    </row>
    <row r="16" spans="1:17">
      <c r="A16" s="26"/>
      <c r="B16" s="33"/>
      <c r="C16" s="33"/>
      <c r="D16" s="33"/>
      <c r="E16" s="33"/>
      <c r="I16" s="25"/>
      <c r="J16" s="21"/>
      <c r="K16" s="21"/>
      <c r="L16" s="21"/>
      <c r="M16" s="21"/>
      <c r="N16" s="21"/>
      <c r="O16" s="21"/>
      <c r="P16" s="21"/>
      <c r="Q16" s="21"/>
    </row>
    <row r="17" spans="1:17">
      <c r="A17" s="53" t="s">
        <v>32</v>
      </c>
      <c r="C17" s="21"/>
      <c r="D17" s="21"/>
      <c r="E17" s="21"/>
      <c r="F17" s="21"/>
      <c r="G17" s="21"/>
      <c r="I17" s="25"/>
      <c r="J17" s="21"/>
      <c r="K17" s="21"/>
      <c r="L17" s="21"/>
      <c r="M17" s="21"/>
      <c r="N17" s="21"/>
      <c r="O17" s="21"/>
      <c r="P17" s="21"/>
      <c r="Q17" s="21"/>
    </row>
    <row r="18" spans="1:17">
      <c r="A18" s="53" t="s">
        <v>36</v>
      </c>
      <c r="B18" s="23"/>
      <c r="C18" s="24"/>
      <c r="D18" s="24"/>
      <c r="E18" s="24"/>
      <c r="I18" s="25"/>
      <c r="J18" s="21"/>
      <c r="K18" s="21"/>
      <c r="L18" s="21"/>
      <c r="M18" s="21"/>
      <c r="N18" s="21"/>
      <c r="O18" s="21"/>
      <c r="P18" s="21"/>
      <c r="Q18" s="21"/>
    </row>
    <row r="19" spans="1:17">
      <c r="A19" s="53" t="s">
        <v>35</v>
      </c>
      <c r="B19" s="27"/>
      <c r="C19" s="27"/>
      <c r="D19" s="27"/>
      <c r="E19" s="27"/>
      <c r="G19" s="28"/>
    </row>
  </sheetData>
  <mergeCells count="2">
    <mergeCell ref="C6:E6"/>
    <mergeCell ref="C13:E13"/>
  </mergeCells>
  <phoneticPr fontId="2" type="noConversion"/>
  <pageMargins left="0.75" right="0.75" top="1" bottom="1" header="0.5" footer="0.5"/>
  <pageSetup orientation="landscape" horizontalDpi="200" verticalDpi="200" r:id="rId1"/>
  <headerFooter alignWithMargins="0"/>
  <ignoredErrors>
    <ignoredError sqref="B8:C8 F8:H8" unlockedFormula="1"/>
  </ignoredErrors>
</worksheet>
</file>

<file path=xl/worksheets/sheet2.xml><?xml version="1.0" encoding="utf-8"?>
<worksheet xmlns="http://schemas.openxmlformats.org/spreadsheetml/2006/main" xmlns:r="http://schemas.openxmlformats.org/officeDocument/2006/relationships">
  <sheetPr codeName="Sheet3"/>
  <dimension ref="A1"/>
  <sheetViews>
    <sheetView workbookViewId="0"/>
  </sheetViews>
  <sheetFormatPr defaultRowHeight="12.75"/>
  <sheetData/>
  <sheetProtection password="A99D" sheet="1" objects="1" scenarios="1"/>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2"/>
  <dimension ref="A1:Q18"/>
  <sheetViews>
    <sheetView workbookViewId="0">
      <selection activeCell="C18" sqref="C18"/>
    </sheetView>
  </sheetViews>
  <sheetFormatPr defaultRowHeight="12.75"/>
  <cols>
    <col min="1" max="1" width="20.85546875" style="1" bestFit="1" customWidth="1"/>
    <col min="2" max="2" width="7.5703125" style="1" bestFit="1" customWidth="1"/>
    <col min="3" max="3" width="10" style="1" bestFit="1" customWidth="1"/>
    <col min="4" max="4" width="12.85546875" style="1" bestFit="1" customWidth="1"/>
    <col min="5" max="5" width="11.140625" style="1" bestFit="1" customWidth="1"/>
    <col min="6" max="8" width="10.140625" style="1" bestFit="1" customWidth="1"/>
    <col min="9" max="256" width="15.42578125" style="1" customWidth="1"/>
    <col min="257" max="16384" width="9.140625" style="1"/>
  </cols>
  <sheetData>
    <row r="1" spans="1:17" ht="15.75">
      <c r="A1" s="100" t="s">
        <v>41</v>
      </c>
      <c r="B1" s="100"/>
      <c r="C1" s="100"/>
      <c r="D1" s="100"/>
      <c r="E1" s="100"/>
      <c r="F1" s="100"/>
      <c r="G1" s="100"/>
      <c r="H1" s="100"/>
      <c r="Q1" s="3"/>
    </row>
    <row r="2" spans="1:17" s="5" customFormat="1" ht="30" customHeight="1">
      <c r="B2" s="101" t="s">
        <v>17</v>
      </c>
      <c r="C2" s="101"/>
      <c r="D2" s="101"/>
      <c r="E2" s="101"/>
      <c r="F2" s="101"/>
      <c r="G2" s="101"/>
    </row>
    <row r="3" spans="1:17" s="2" customFormat="1" ht="30.75" customHeight="1">
      <c r="B3" s="6" t="s">
        <v>0</v>
      </c>
      <c r="C3" s="6" t="s">
        <v>8</v>
      </c>
      <c r="D3" s="6" t="s">
        <v>11</v>
      </c>
      <c r="E3" s="6" t="s">
        <v>1</v>
      </c>
      <c r="F3" s="6" t="s">
        <v>2</v>
      </c>
      <c r="G3" s="6" t="s">
        <v>3</v>
      </c>
    </row>
    <row r="4" spans="1:17" ht="25.5">
      <c r="A4" s="47" t="s">
        <v>20</v>
      </c>
      <c r="B4" s="48">
        <v>0</v>
      </c>
      <c r="C4" s="48">
        <v>0.1</v>
      </c>
      <c r="D4" s="48">
        <v>0.17649999999999999</v>
      </c>
      <c r="E4" s="48">
        <v>0.2215</v>
      </c>
      <c r="F4" s="48">
        <v>0.24149999999999999</v>
      </c>
      <c r="G4" s="48">
        <v>0.26150000000000001</v>
      </c>
    </row>
    <row r="5" spans="1:17">
      <c r="B5" s="102" t="s">
        <v>13</v>
      </c>
      <c r="C5" s="102"/>
      <c r="D5" s="102"/>
      <c r="E5" s="102"/>
      <c r="F5" s="102"/>
      <c r="G5" s="102"/>
    </row>
    <row r="6" spans="1:17">
      <c r="A6" s="4" t="s">
        <v>10</v>
      </c>
    </row>
    <row r="7" spans="1:17">
      <c r="A7" s="49" t="s">
        <v>12</v>
      </c>
      <c r="B7" s="49" t="s">
        <v>0</v>
      </c>
      <c r="C7" s="49" t="s">
        <v>8</v>
      </c>
      <c r="D7" s="49" t="s">
        <v>11</v>
      </c>
      <c r="E7" s="49" t="s">
        <v>1</v>
      </c>
      <c r="F7" s="49" t="s">
        <v>2</v>
      </c>
      <c r="G7" s="49" t="s">
        <v>3</v>
      </c>
      <c r="H7" s="49" t="s">
        <v>7</v>
      </c>
    </row>
    <row r="8" spans="1:17">
      <c r="A8" s="50" t="s">
        <v>9</v>
      </c>
      <c r="B8" s="7">
        <f>IF(AnnGamRev&gt;200000,200000,AnnGamRev)</f>
        <v>0</v>
      </c>
      <c r="C8" s="7">
        <f>IF(AnnGamRev&gt;1000000,800000,IF(AnnGamRev&gt;200000,AnnGamRev-200000,0))</f>
        <v>0</v>
      </c>
      <c r="D8" s="7">
        <f>IF(AnnGamRev&gt;5000000,4000000,IF(AnnGamRev&gt;1000000,AnnGamRev-1000000,0))</f>
        <v>0</v>
      </c>
      <c r="E8" s="7">
        <f>IF(AnnGamRev&gt;10000000,5000000,IF(AnnGamRev&gt;5000000,AnnGamRev-5000000,0))</f>
        <v>0</v>
      </c>
      <c r="F8" s="7">
        <f>IF(AnnGamRev&gt;20000000,10000000,IF(AnnGamRev&gt;10000000,AnnGamRev-10000000,0))</f>
        <v>0</v>
      </c>
      <c r="G8" s="7">
        <f>IF(AnnGamRev&gt;20000000,AnnGamRev-20000000,0)</f>
        <v>0</v>
      </c>
      <c r="H8" s="51">
        <f>SUM(B8:G8)</f>
        <v>0</v>
      </c>
    </row>
    <row r="9" spans="1:17">
      <c r="A9" s="68" t="s">
        <v>14</v>
      </c>
      <c r="B9" s="51">
        <f>B$8*B4</f>
        <v>0</v>
      </c>
      <c r="C9" s="51">
        <f>IF(D$8&gt;800000,C$8*C4,D$8*C4)</f>
        <v>0</v>
      </c>
      <c r="D9" s="51">
        <f>D$8*D4</f>
        <v>0</v>
      </c>
      <c r="E9" s="51">
        <f>E$8*E4</f>
        <v>0</v>
      </c>
      <c r="F9" s="51">
        <f>F$8*F4</f>
        <v>0</v>
      </c>
      <c r="G9" s="51">
        <f>G$8*G4</f>
        <v>0</v>
      </c>
      <c r="H9" s="51">
        <f>SUM(B9:G9)</f>
        <v>0</v>
      </c>
    </row>
    <row r="10" spans="1:17">
      <c r="C10" s="52"/>
    </row>
    <row r="11" spans="1:17" ht="15.75">
      <c r="A11" s="5"/>
      <c r="B11" s="101" t="s">
        <v>21</v>
      </c>
      <c r="C11" s="101"/>
      <c r="D11" s="101"/>
      <c r="E11" s="101"/>
      <c r="F11" s="101"/>
      <c r="G11" s="101"/>
      <c r="H11" s="5"/>
    </row>
    <row r="12" spans="1:17">
      <c r="A12" s="2"/>
      <c r="B12" s="6" t="s">
        <v>22</v>
      </c>
      <c r="C12" s="6" t="s">
        <v>23</v>
      </c>
      <c r="D12" s="6" t="s">
        <v>24</v>
      </c>
      <c r="E12" s="6" t="s">
        <v>25</v>
      </c>
      <c r="F12" s="6" t="s">
        <v>26</v>
      </c>
      <c r="G12" s="6" t="s">
        <v>27</v>
      </c>
      <c r="H12" s="2"/>
    </row>
    <row r="13" spans="1:17" ht="25.5">
      <c r="A13" s="47" t="s">
        <v>20</v>
      </c>
      <c r="B13" s="48">
        <v>0</v>
      </c>
      <c r="C13" s="48">
        <v>0.1</v>
      </c>
      <c r="D13" s="48">
        <v>0.17649999999999999</v>
      </c>
      <c r="E13" s="48">
        <v>0.2215</v>
      </c>
      <c r="F13" s="48">
        <v>0.24149999999999999</v>
      </c>
      <c r="G13" s="48">
        <v>0.26150000000000001</v>
      </c>
    </row>
    <row r="14" spans="1:17">
      <c r="B14" s="102" t="s">
        <v>13</v>
      </c>
      <c r="C14" s="102"/>
      <c r="D14" s="102"/>
      <c r="E14" s="102"/>
      <c r="F14" s="102"/>
      <c r="G14" s="102"/>
    </row>
    <row r="15" spans="1:17">
      <c r="A15" s="4" t="s">
        <v>10</v>
      </c>
    </row>
    <row r="16" spans="1:17">
      <c r="A16" s="49" t="s">
        <v>12</v>
      </c>
      <c r="B16" s="49" t="s">
        <v>22</v>
      </c>
      <c r="C16" s="49" t="s">
        <v>23</v>
      </c>
      <c r="D16" s="49" t="s">
        <v>24</v>
      </c>
      <c r="E16" s="49" t="s">
        <v>25</v>
      </c>
      <c r="F16" s="49" t="s">
        <v>26</v>
      </c>
      <c r="G16" s="49" t="s">
        <v>27</v>
      </c>
      <c r="H16" s="49" t="s">
        <v>7</v>
      </c>
    </row>
    <row r="17" spans="1:8">
      <c r="A17" s="50" t="s">
        <v>9</v>
      </c>
      <c r="B17" s="7">
        <f>IF(QtrGamRev&gt;50000,50000,QtrGamRev)</f>
        <v>0</v>
      </c>
      <c r="C17" s="7">
        <f>IF(QtrGamRev&gt;250000,200000,IF(QtrGamRev&gt;50000,QtrGamRev-50000,0))</f>
        <v>0</v>
      </c>
      <c r="D17" s="7">
        <f>IF(QtrGamRev&gt;1250000,1000000,IF(QtrGamRev&gt;250000,QtrGamRev-250000,0))</f>
        <v>0</v>
      </c>
      <c r="E17" s="7">
        <f>IF(QtrGamRev&gt;2500000,1250000,IF(QtrGamRev&gt;1250000,QtrGamRev-1250000,0))</f>
        <v>0</v>
      </c>
      <c r="F17" s="7">
        <f>IF(QtrGamRev&gt;5000000,2500000,IF(QtrGamRev&gt;2500000,QtrGamRev-2500000,0))</f>
        <v>0</v>
      </c>
      <c r="G17" s="7">
        <f>IF(QtrGamRev&gt;5000000,QtrGamRev-5000000,0)</f>
        <v>0</v>
      </c>
      <c r="H17" s="51">
        <f>SUM(B17:G17)</f>
        <v>0</v>
      </c>
    </row>
    <row r="18" spans="1:8">
      <c r="A18" s="68" t="s">
        <v>28</v>
      </c>
      <c r="B18" s="51">
        <f>B$17*B13</f>
        <v>0</v>
      </c>
      <c r="C18" s="51">
        <f>IF(D$17&gt;200000,C$17*C13,D$17*C13)</f>
        <v>0</v>
      </c>
      <c r="D18" s="51">
        <f>D$17*D13</f>
        <v>0</v>
      </c>
      <c r="E18" s="51">
        <f>E$17*E13</f>
        <v>0</v>
      </c>
      <c r="F18" s="51">
        <f>F$17*F13</f>
        <v>0</v>
      </c>
      <c r="G18" s="51">
        <f>G$17*G13</f>
        <v>0</v>
      </c>
      <c r="H18" s="51">
        <f>SUM(B18:G18)</f>
        <v>0</v>
      </c>
    </row>
  </sheetData>
  <mergeCells count="5">
    <mergeCell ref="A1:H1"/>
    <mergeCell ref="B2:G2"/>
    <mergeCell ref="B11:G11"/>
    <mergeCell ref="B14:G14"/>
    <mergeCell ref="B5:G5"/>
  </mergeCells>
  <phoneticPr fontId="2" type="noConversion"/>
  <pageMargins left="0.75" right="0.75" top="1" bottom="1" header="0.5" footer="0.5"/>
  <pageSetup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Tax_Calculator</vt:lpstr>
      <vt:lpstr>Notes</vt:lpstr>
      <vt:lpstr>State Tax Rates</vt:lpstr>
      <vt:lpstr>AnnGamRev</vt:lpstr>
      <vt:lpstr>Annual_Tax_MOU</vt:lpstr>
      <vt:lpstr>QtrGamRev</vt:lpstr>
      <vt:lpstr>Quarterly_Tax_MOU</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brecko</dc:creator>
  <cp:lastModifiedBy>dmitchell</cp:lastModifiedBy>
  <cp:lastPrinted>2006-03-24T04:11:26Z</cp:lastPrinted>
  <dcterms:created xsi:type="dcterms:W3CDTF">2006-02-26T04:52:11Z</dcterms:created>
  <dcterms:modified xsi:type="dcterms:W3CDTF">2013-08-20T04:12:33Z</dcterms:modified>
</cp:coreProperties>
</file>